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377" yWindow="557" windowWidth="15051" windowHeight="14409" activeTab="5"/>
  </bookViews>
  <sheets>
    <sheet name="1 Metodo e-NTU" sheetId="6" r:id="rId1"/>
    <sheet name="2 Metodo e-NTU" sheetId="2" r:id="rId2"/>
    <sheet name="3 Metodo e-NTU" sheetId="3" r:id="rId3"/>
    <sheet name="4 Metodo e-NTU" sheetId="7" r:id="rId4"/>
    <sheet name="5 Metodo e-NTU" sheetId="4" r:id="rId5"/>
    <sheet name="Formule e NTU" sheetId="5" r:id="rId6"/>
    <sheet name="1b Metodo e-NTU" sheetId="1" r:id="rId7"/>
  </sheets>
  <calcPr calcId="125725"/>
</workbook>
</file>

<file path=xl/calcChain.xml><?xml version="1.0" encoding="utf-8"?>
<calcChain xmlns="http://schemas.openxmlformats.org/spreadsheetml/2006/main">
  <c r="B25" i="6"/>
  <c r="B29"/>
  <c r="B18" i="7"/>
  <c r="B17"/>
  <c r="B35"/>
  <c r="B23"/>
  <c r="B16"/>
  <c r="B15"/>
  <c r="B28" i="6"/>
  <c r="B22"/>
  <c r="B19"/>
  <c r="B18"/>
  <c r="B17"/>
  <c r="B16"/>
  <c r="B15"/>
  <c r="B24" i="4"/>
  <c r="B25" s="1"/>
  <c r="B23"/>
  <c r="B26" s="1"/>
  <c r="B25" i="3"/>
  <c r="C25" s="1"/>
  <c r="B23"/>
  <c r="B34" s="1"/>
  <c r="B21"/>
  <c r="B19"/>
  <c r="B18"/>
  <c r="B17"/>
  <c r="B16"/>
  <c r="B15"/>
  <c r="B23" i="2"/>
  <c r="B17"/>
  <c r="B19" s="1"/>
  <c r="B16"/>
  <c r="B15"/>
  <c r="B18" s="1"/>
  <c r="B17" i="1"/>
  <c r="B16"/>
  <c r="B15"/>
  <c r="B18" s="1"/>
  <c r="B19" l="1"/>
  <c r="B30" i="6"/>
  <c r="B31"/>
  <c r="B21" i="7"/>
  <c r="B25" s="1"/>
  <c r="B19"/>
  <c r="B28" i="4"/>
  <c r="B30" s="1"/>
  <c r="B35" s="1"/>
  <c r="B34"/>
  <c r="B27"/>
  <c r="B28" i="1"/>
  <c r="B29" s="1"/>
  <c r="B22"/>
  <c r="B25" s="1"/>
  <c r="B30" i="2"/>
  <c r="B31" s="1"/>
  <c r="B27"/>
  <c r="B29" i="3"/>
  <c r="B32" s="1"/>
  <c r="B29" i="7" l="1"/>
  <c r="B33" s="1"/>
  <c r="C25"/>
  <c r="B40" i="4"/>
  <c r="B36"/>
  <c r="B37"/>
  <c r="B31" i="1"/>
  <c r="B30"/>
  <c r="B32" i="2"/>
  <c r="B33"/>
</calcChain>
</file>

<file path=xl/sharedStrings.xml><?xml version="1.0" encoding="utf-8"?>
<sst xmlns="http://schemas.openxmlformats.org/spreadsheetml/2006/main" count="300" uniqueCount="95">
  <si>
    <t>EX1 SCAMBIATORE CALORE Contro-Corrente metodo e-NTU</t>
  </si>
  <si>
    <t>Uno scambiatore di calore CC deve raffreddare una portata di olio tramite acqua</t>
  </si>
  <si>
    <t>Dati</t>
  </si>
  <si>
    <t>Valore</t>
  </si>
  <si>
    <t>Coefficiente globale di scambio (U)</t>
  </si>
  <si>
    <t>W/(m2 K)</t>
  </si>
  <si>
    <t>Area di scambio (A)</t>
  </si>
  <si>
    <t>m2</t>
  </si>
  <si>
    <t>Portata Olio (mh)</t>
  </si>
  <si>
    <t>kg/s</t>
  </si>
  <si>
    <t>Calore specifico Olio (ctc)</t>
  </si>
  <si>
    <t>J/(kg K)</t>
  </si>
  <si>
    <t>Temperatura Ingresso Olio (Tci)</t>
  </si>
  <si>
    <t>C</t>
  </si>
  <si>
    <t>Portata Acqua (mf)</t>
  </si>
  <si>
    <t>Calore specifico Acqua (ctf)</t>
  </si>
  <si>
    <t>Temperatura Ingresso Acqua (Tfi)</t>
  </si>
  <si>
    <t>CALCOLI</t>
  </si>
  <si>
    <t>Portata termica Olio  Cc</t>
  </si>
  <si>
    <t>W/K</t>
  </si>
  <si>
    <t>Portata termica Acqua Cf</t>
  </si>
  <si>
    <t>Cmin</t>
  </si>
  <si>
    <t>Cmax</t>
  </si>
  <si>
    <t>Cr=Cmin/Cmax</t>
  </si>
  <si>
    <t xml:space="preserve">Rapporto portate termiche </t>
  </si>
  <si>
    <t>Possiamo calcolare il valore di NTU dalla definizione</t>
  </si>
  <si>
    <t>NTU = U*A/Cmin</t>
  </si>
  <si>
    <t>Per scambiatori in controcorrente con Cr=1</t>
  </si>
  <si>
    <t>NTU= e / (1- e)</t>
  </si>
  <si>
    <t>Calore scambiato e temperature in uscita</t>
  </si>
  <si>
    <t>Calore massimo (Qmax)</t>
  </si>
  <si>
    <t>W</t>
  </si>
  <si>
    <t>Qmax= Cmin (Tci-Tfi)</t>
  </si>
  <si>
    <t>Calore reale (Qreale)</t>
  </si>
  <si>
    <t>Qreale= e * Q_max</t>
  </si>
  <si>
    <t>Temperatura uscita Acqua (Tfu)</t>
  </si>
  <si>
    <t>Tfu= Tfi+Qr/Cf</t>
  </si>
  <si>
    <t>Temperatura uscita Olio (Tcu)</t>
  </si>
  <si>
    <t>Tcu= Tci-Qr/Cc</t>
  </si>
  <si>
    <t>* Il valore di NTU si può ricavare anche dai diagrammi degli scambiatori</t>
  </si>
  <si>
    <t>EX2 SCAMBIATORE CALORE Contro-Corrente metodo e-NTU</t>
  </si>
  <si>
    <t>Efficienza e</t>
  </si>
  <si>
    <t>80%%</t>
  </si>
  <si>
    <t>Portata Olio (mc)</t>
  </si>
  <si>
    <t>Nota l'efficienza richiesta si ricava NTU</t>
  </si>
  <si>
    <t>Calcolo area di scambio A</t>
  </si>
  <si>
    <t>Dalla definizione di NUT = U A / Cmin  si ricava area di scambio</t>
  </si>
  <si>
    <t>Area di scambio A</t>
  </si>
  <si>
    <t xml:space="preserve">A = NUT Cmin /U </t>
  </si>
  <si>
    <t>Calore reale ceduto dall'olio</t>
  </si>
  <si>
    <t>Qr = mc ctc (Tci-Tcu)</t>
  </si>
  <si>
    <t>L'efficienza dello scambiatore vale</t>
  </si>
  <si>
    <t>e = Qr/Qmax</t>
  </si>
  <si>
    <t xml:space="preserve">In una caldaia a recupero (HRSG - Heat Recovery Steam Generator), </t>
  </si>
  <si>
    <t>l'economizzatore è lo scambiatore in controcorrente che preriscalda l'acqua prima che entri nell'evaporatore.</t>
  </si>
  <si>
    <t>Nota: in una caldaia reale, bisogna verificare che questa temperatura sia inferiore alla</t>
  </si>
  <si>
    <t>temperatura di saturazione per evitare l'ebollizione nell'economizzatore</t>
  </si>
  <si>
    <t>DATI FLUIDO CALDO (GAS DI SCARICO TURBINA A GAS)</t>
  </si>
  <si>
    <t>Portata massica (mc)</t>
  </si>
  <si>
    <t>Temperatura Ingresso (Tci)</t>
  </si>
  <si>
    <t>DATI FLUIDO FREDDO (ACQUA)</t>
  </si>
  <si>
    <t>Portata massica (mf)</t>
  </si>
  <si>
    <t>Temperatura Ingresso (Tfi)</t>
  </si>
  <si>
    <t>DATI SCAMBIATORE IN CC</t>
  </si>
  <si>
    <t>Coefficiente globale (U)</t>
  </si>
  <si>
    <t>Portata termica Gas (Cc)</t>
  </si>
  <si>
    <t>Portata termica Acqua (Cf)</t>
  </si>
  <si>
    <t>Cmin (Acqua)</t>
  </si>
  <si>
    <t>Cmax (Gas)</t>
  </si>
  <si>
    <t>Cr=Rapporto portate termiche</t>
  </si>
  <si>
    <t>NTU (U*A/Cmin)</t>
  </si>
  <si>
    <t>Dal diagramma e</t>
  </si>
  <si>
    <t>Potenza scambiata</t>
  </si>
  <si>
    <t>Potenza Reale (Qreale)</t>
  </si>
  <si>
    <t>Temperatura uscita Acqua (Tcu)</t>
  </si>
  <si>
    <t>Temperatura uscita Gas (Tfu)</t>
  </si>
  <si>
    <t>Dai gas di scarico si ricavano</t>
  </si>
  <si>
    <t>Relazioni e - NTU</t>
  </si>
  <si>
    <t>NTU</t>
  </si>
  <si>
    <t>Per scambiatori in controcorrente con Cr&lt;1 si usa la formula indicata</t>
  </si>
  <si>
    <t>Il diagramma conferma il calcolo</t>
  </si>
  <si>
    <t>Efficienza scambiatore e</t>
  </si>
  <si>
    <t>e = NTU / (1 + NTU)</t>
  </si>
  <si>
    <t>MW termici</t>
  </si>
  <si>
    <t>Cmin (olio)</t>
  </si>
  <si>
    <t>Cmax (acqua)</t>
  </si>
  <si>
    <t>Cmin  (acqua)</t>
  </si>
  <si>
    <t>Cmax (olio)</t>
  </si>
  <si>
    <t>Calore specifico (ctc) gas turbina</t>
  </si>
  <si>
    <t>Calore specifico (ctf) H2O</t>
  </si>
  <si>
    <t>Essendo il Cr&lt;1 si deve utilizzare la formula indicata o il diagramma</t>
  </si>
  <si>
    <t>Potenza Max (Qmax)</t>
  </si>
  <si>
    <t>EX5 ECONOMIZZATORE CALDAIA A RECUPERO metodo e-NTU</t>
  </si>
  <si>
    <t>EX4 SCAMBIATORE CALORE Contro-Corrente metodo e-NTU</t>
  </si>
  <si>
    <t>EX3 SCAMBIATORE CALORE Contro-Corrente metodo e-NTU</t>
  </si>
</sst>
</file>

<file path=xl/styles.xml><?xml version="1.0" encoding="utf-8"?>
<styleSheet xmlns="http://schemas.openxmlformats.org/spreadsheetml/2006/main">
  <numFmts count="3">
    <numFmt numFmtId="164" formatCode="#,##0.000"/>
    <numFmt numFmtId="165" formatCode="0.0"/>
    <numFmt numFmtId="166" formatCode="0.000"/>
  </numFmts>
  <fonts count="17">
    <font>
      <sz val="10"/>
      <color rgb="FF000000"/>
      <name val="Arial"/>
      <scheme val="minor"/>
    </font>
    <font>
      <b/>
      <sz val="12"/>
      <color theme="1"/>
      <name val="Arial"/>
      <scheme val="minor"/>
    </font>
    <font>
      <sz val="10"/>
      <color theme="1"/>
      <name val="Arial"/>
      <scheme val="minor"/>
    </font>
    <font>
      <b/>
      <i/>
      <sz val="10"/>
      <color theme="1"/>
      <name val="Arial"/>
      <scheme val="minor"/>
    </font>
    <font>
      <b/>
      <sz val="10"/>
      <color theme="1"/>
      <name val="Arial"/>
      <scheme val="minor"/>
    </font>
    <font>
      <i/>
      <sz val="10"/>
      <color theme="1"/>
      <name val="Arial"/>
      <scheme val="minor"/>
    </font>
    <font>
      <sz val="10"/>
      <color theme="1"/>
      <name val="Arial"/>
      <scheme val="minor"/>
    </font>
    <font>
      <sz val="11"/>
      <color theme="1"/>
      <name val="&quot;Calibri&quot;"/>
    </font>
    <font>
      <sz val="10"/>
      <color theme="1"/>
      <name val="Arial"/>
    </font>
    <font>
      <b/>
      <sz val="10"/>
      <color theme="1"/>
      <name val="Arial"/>
    </font>
    <font>
      <i/>
      <sz val="10"/>
      <color theme="1"/>
      <name val="Arial"/>
    </font>
    <font>
      <i/>
      <sz val="10"/>
      <color rgb="FF000000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theme="0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 applyFont="1" applyAlignment="1"/>
    <xf numFmtId="0" fontId="1" fillId="2" borderId="0" xfId="0" applyFont="1" applyFill="1" applyAlignment="1"/>
    <xf numFmtId="0" fontId="2" fillId="0" borderId="0" xfId="0" applyFont="1" applyAlignment="1"/>
    <xf numFmtId="0" fontId="2" fillId="2" borderId="0" xfId="0" applyFont="1" applyFill="1" applyAlignment="1"/>
    <xf numFmtId="0" fontId="5" fillId="0" borderId="0" xfId="0" applyFont="1" applyAlignment="1"/>
    <xf numFmtId="0" fontId="2" fillId="2" borderId="0" xfId="0" applyFont="1" applyFill="1"/>
    <xf numFmtId="0" fontId="3" fillId="2" borderId="0" xfId="0" applyFont="1" applyFill="1" applyAlignment="1"/>
    <xf numFmtId="0" fontId="4" fillId="2" borderId="0" xfId="0" applyFont="1" applyFill="1" applyAlignment="1"/>
    <xf numFmtId="164" fontId="2" fillId="2" borderId="0" xfId="0" applyNumberFormat="1" applyFont="1" applyFill="1" applyAlignment="1"/>
    <xf numFmtId="4" fontId="2" fillId="2" borderId="0" xfId="0" applyNumberFormat="1" applyFont="1" applyFill="1" applyAlignment="1"/>
    <xf numFmtId="0" fontId="5" fillId="2" borderId="0" xfId="0" applyFont="1" applyFill="1" applyAlignment="1"/>
    <xf numFmtId="166" fontId="2" fillId="2" borderId="0" xfId="0" applyNumberFormat="1" applyFont="1" applyFill="1"/>
    <xf numFmtId="0" fontId="7" fillId="2" borderId="0" xfId="0" applyFont="1" applyFill="1" applyAlignment="1"/>
    <xf numFmtId="2" fontId="2" fillId="2" borderId="0" xfId="0" applyNumberFormat="1" applyFont="1" applyFill="1"/>
    <xf numFmtId="1" fontId="2" fillId="2" borderId="0" xfId="0" applyNumberFormat="1" applyFont="1" applyFill="1" applyAlignment="1"/>
    <xf numFmtId="165" fontId="2" fillId="2" borderId="0" xfId="0" applyNumberFormat="1" applyFont="1" applyFill="1" applyAlignment="1"/>
    <xf numFmtId="0" fontId="2" fillId="0" borderId="0" xfId="0" applyFont="1"/>
    <xf numFmtId="2" fontId="2" fillId="0" borderId="0" xfId="0" applyNumberFormat="1" applyFont="1"/>
    <xf numFmtId="9" fontId="2" fillId="0" borderId="0" xfId="0" applyNumberFormat="1" applyFont="1" applyAlignment="1"/>
    <xf numFmtId="0" fontId="1" fillId="3" borderId="0" xfId="0" applyFont="1" applyFill="1" applyAlignment="1"/>
    <xf numFmtId="0" fontId="0" fillId="3" borderId="0" xfId="0" applyFont="1" applyFill="1" applyAlignment="1"/>
    <xf numFmtId="0" fontId="2" fillId="3" borderId="0" xfId="0" applyFont="1" applyFill="1" applyAlignment="1"/>
    <xf numFmtId="0" fontId="5" fillId="3" borderId="0" xfId="0" applyFont="1" applyFill="1" applyAlignment="1"/>
    <xf numFmtId="0" fontId="8" fillId="3" borderId="0" xfId="0" applyFont="1" applyFill="1" applyAlignment="1"/>
    <xf numFmtId="0" fontId="8" fillId="3" borderId="0" xfId="0" applyFont="1" applyFill="1" applyAlignment="1">
      <alignment horizontal="right"/>
    </xf>
    <xf numFmtId="0" fontId="9" fillId="3" borderId="0" xfId="0" applyFont="1" applyFill="1" applyAlignment="1"/>
    <xf numFmtId="164" fontId="8" fillId="3" borderId="0" xfId="0" applyNumberFormat="1" applyFont="1" applyFill="1" applyAlignment="1">
      <alignment horizontal="right"/>
    </xf>
    <xf numFmtId="4" fontId="8" fillId="3" borderId="0" xfId="0" applyNumberFormat="1" applyFont="1" applyFill="1" applyAlignment="1">
      <alignment horizontal="right"/>
    </xf>
    <xf numFmtId="0" fontId="10" fillId="3" borderId="0" xfId="0" applyFont="1" applyFill="1" applyAlignment="1"/>
    <xf numFmtId="1" fontId="8" fillId="3" borderId="0" xfId="0" applyNumberFormat="1" applyFont="1" applyFill="1" applyAlignment="1">
      <alignment horizontal="right"/>
    </xf>
    <xf numFmtId="1" fontId="8" fillId="3" borderId="0" xfId="0" applyNumberFormat="1" applyFont="1" applyFill="1" applyAlignment="1"/>
    <xf numFmtId="1" fontId="6" fillId="3" borderId="0" xfId="0" applyNumberFormat="1" applyFont="1" applyFill="1" applyAlignment="1"/>
    <xf numFmtId="0" fontId="6" fillId="3" borderId="0" xfId="0" applyFont="1" applyFill="1" applyAlignment="1"/>
    <xf numFmtId="0" fontId="3" fillId="3" borderId="0" xfId="0" applyFont="1" applyFill="1" applyAlignment="1"/>
    <xf numFmtId="0" fontId="4" fillId="3" borderId="0" xfId="0" applyFont="1" applyFill="1" applyAlignment="1"/>
    <xf numFmtId="164" fontId="2" fillId="3" borderId="0" xfId="0" applyNumberFormat="1" applyFont="1" applyFill="1" applyAlignment="1"/>
    <xf numFmtId="4" fontId="2" fillId="3" borderId="0" xfId="0" applyNumberFormat="1" applyFont="1" applyFill="1" applyAlignment="1"/>
    <xf numFmtId="1" fontId="2" fillId="3" borderId="0" xfId="0" applyNumberFormat="1" applyFont="1" applyFill="1" applyAlignment="1"/>
    <xf numFmtId="165" fontId="2" fillId="3" borderId="0" xfId="0" applyNumberFormat="1" applyFont="1" applyFill="1" applyAlignment="1"/>
    <xf numFmtId="0" fontId="11" fillId="0" borderId="0" xfId="0" applyFont="1" applyAlignment="1"/>
    <xf numFmtId="0" fontId="12" fillId="2" borderId="0" xfId="0" applyFont="1" applyFill="1" applyAlignment="1"/>
    <xf numFmtId="0" fontId="13" fillId="0" borderId="0" xfId="0" applyFont="1" applyAlignment="1"/>
    <xf numFmtId="0" fontId="12" fillId="3" borderId="0" xfId="0" applyFont="1" applyFill="1" applyAlignment="1"/>
    <xf numFmtId="0" fontId="2" fillId="4" borderId="1" xfId="0" applyFont="1" applyFill="1" applyBorder="1" applyAlignment="1"/>
    <xf numFmtId="0" fontId="2" fillId="4" borderId="2" xfId="0" applyFont="1" applyFill="1" applyBorder="1" applyAlignment="1"/>
    <xf numFmtId="0" fontId="2" fillId="4" borderId="3" xfId="0" applyFont="1" applyFill="1" applyBorder="1" applyAlignment="1"/>
    <xf numFmtId="0" fontId="2" fillId="4" borderId="4" xfId="0" applyFont="1" applyFill="1" applyBorder="1" applyAlignment="1"/>
    <xf numFmtId="0" fontId="2" fillId="4" borderId="0" xfId="0" applyFont="1" applyFill="1" applyBorder="1" applyAlignment="1"/>
    <xf numFmtId="0" fontId="2" fillId="4" borderId="5" xfId="0" applyFont="1" applyFill="1" applyBorder="1" applyAlignment="1"/>
    <xf numFmtId="0" fontId="2" fillId="4" borderId="6" xfId="0" applyFont="1" applyFill="1" applyBorder="1" applyAlignment="1"/>
    <xf numFmtId="0" fontId="2" fillId="4" borderId="7" xfId="0" applyFont="1" applyFill="1" applyBorder="1" applyAlignment="1"/>
    <xf numFmtId="0" fontId="2" fillId="4" borderId="8" xfId="0" applyFont="1" applyFill="1" applyBorder="1" applyAlignment="1"/>
    <xf numFmtId="0" fontId="2" fillId="5" borderId="1" xfId="0" applyFont="1" applyFill="1" applyBorder="1" applyAlignment="1"/>
    <xf numFmtId="0" fontId="2" fillId="5" borderId="2" xfId="0" applyFont="1" applyFill="1" applyBorder="1" applyAlignment="1"/>
    <xf numFmtId="0" fontId="2" fillId="5" borderId="3" xfId="0" applyFont="1" applyFill="1" applyBorder="1" applyAlignment="1"/>
    <xf numFmtId="0" fontId="12" fillId="5" borderId="4" xfId="0" applyFont="1" applyFill="1" applyBorder="1" applyAlignment="1"/>
    <xf numFmtId="0" fontId="2" fillId="5" borderId="0" xfId="0" applyFont="1" applyFill="1" applyBorder="1" applyAlignment="1"/>
    <xf numFmtId="0" fontId="2" fillId="5" borderId="5" xfId="0" applyFont="1" applyFill="1" applyBorder="1" applyAlignment="1"/>
    <xf numFmtId="0" fontId="2" fillId="5" borderId="4" xfId="0" applyFont="1" applyFill="1" applyBorder="1" applyAlignment="1"/>
    <xf numFmtId="0" fontId="2" fillId="5" borderId="6" xfId="0" applyFont="1" applyFill="1" applyBorder="1" applyAlignment="1"/>
    <xf numFmtId="0" fontId="2" fillId="5" borderId="7" xfId="0" applyFont="1" applyFill="1" applyBorder="1" applyAlignment="1"/>
    <xf numFmtId="0" fontId="2" fillId="5" borderId="8" xfId="0" applyFont="1" applyFill="1" applyBorder="1" applyAlignment="1"/>
    <xf numFmtId="0" fontId="14" fillId="3" borderId="0" xfId="0" applyFont="1" applyFill="1" applyAlignment="1"/>
    <xf numFmtId="0" fontId="8" fillId="4" borderId="0" xfId="0" applyFont="1" applyFill="1" applyAlignment="1"/>
    <xf numFmtId="0" fontId="8" fillId="4" borderId="0" xfId="0" applyFont="1" applyFill="1" applyAlignment="1">
      <alignment horizontal="right"/>
    </xf>
    <xf numFmtId="0" fontId="14" fillId="4" borderId="0" xfId="0" applyFont="1" applyFill="1" applyAlignment="1"/>
    <xf numFmtId="0" fontId="15" fillId="4" borderId="0" xfId="0" applyFont="1" applyFill="1" applyAlignment="1"/>
    <xf numFmtId="0" fontId="16" fillId="3" borderId="0" xfId="0" applyFont="1" applyFill="1" applyAlignment="1"/>
    <xf numFmtId="0" fontId="16" fillId="2" borderId="0" xfId="0" applyFont="1" applyFill="1" applyAlignment="1"/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33</xdr:row>
      <xdr:rowOff>0</xdr:rowOff>
    </xdr:from>
    <xdr:ext cx="4876800" cy="34766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442857"/>
          <a:ext cx="4876800" cy="34766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</xdr:colOff>
      <xdr:row>35</xdr:row>
      <xdr:rowOff>123825</xdr:rowOff>
    </xdr:from>
    <xdr:ext cx="4876800" cy="3362325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48985</xdr:rowOff>
    </xdr:from>
    <xdr:to>
      <xdr:col>3</xdr:col>
      <xdr:colOff>936172</xdr:colOff>
      <xdr:row>55</xdr:row>
      <xdr:rowOff>111578</xdr:rowOff>
    </xdr:to>
    <xdr:pic>
      <xdr:nvPicPr>
        <xdr:cNvPr id="3" name="image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687785"/>
          <a:ext cx="4392386" cy="3268436"/>
        </a:xfrm>
        <a:prstGeom prst="rect">
          <a:avLst/>
        </a:prstGeom>
        <a:noFill/>
      </xdr:spPr>
    </xdr:pic>
    <xdr:clientData/>
  </xdr:twoCellAnchor>
  <xdr:twoCellAnchor>
    <xdr:from>
      <xdr:col>2</xdr:col>
      <xdr:colOff>58942</xdr:colOff>
      <xdr:row>39</xdr:row>
      <xdr:rowOff>145853</xdr:rowOff>
    </xdr:from>
    <xdr:to>
      <xdr:col>2</xdr:col>
      <xdr:colOff>62593</xdr:colOff>
      <xdr:row>52</xdr:row>
      <xdr:rowOff>19049</xdr:rowOff>
    </xdr:to>
    <xdr:cxnSp macro="">
      <xdr:nvCxnSpPr>
        <xdr:cNvPr id="4" name="Connettore 1 3"/>
        <xdr:cNvCxnSpPr/>
      </xdr:nvCxnSpPr>
      <xdr:spPr>
        <a:xfrm rot="16200000" flipV="1">
          <a:off x="1814177" y="7425761"/>
          <a:ext cx="1925154" cy="3651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556271</xdr:colOff>
      <xdr:row>39</xdr:row>
      <xdr:rowOff>138792</xdr:rowOff>
    </xdr:from>
    <xdr:to>
      <xdr:col>2</xdr:col>
      <xdr:colOff>166008</xdr:colOff>
      <xdr:row>39</xdr:row>
      <xdr:rowOff>141797</xdr:rowOff>
    </xdr:to>
    <xdr:cxnSp macro="">
      <xdr:nvCxnSpPr>
        <xdr:cNvPr id="5" name="Connettore 1 4"/>
        <xdr:cNvCxnSpPr/>
      </xdr:nvCxnSpPr>
      <xdr:spPr>
        <a:xfrm rot="10800000" flipV="1">
          <a:off x="556271" y="6457949"/>
          <a:ext cx="2325723" cy="3005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36</xdr:row>
      <xdr:rowOff>48985</xdr:rowOff>
    </xdr:from>
    <xdr:to>
      <xdr:col>3</xdr:col>
      <xdr:colOff>936172</xdr:colOff>
      <xdr:row>56</xdr:row>
      <xdr:rowOff>111578</xdr:rowOff>
    </xdr:to>
    <xdr:pic>
      <xdr:nvPicPr>
        <xdr:cNvPr id="2" name="image4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687785"/>
          <a:ext cx="4392386" cy="3268436"/>
        </a:xfrm>
        <a:prstGeom prst="rect">
          <a:avLst/>
        </a:prstGeom>
        <a:noFill/>
      </xdr:spPr>
    </xdr:pic>
    <xdr:clientData/>
  </xdr:twoCellAnchor>
  <xdr:twoCellAnchor>
    <xdr:from>
      <xdr:col>1</xdr:col>
      <xdr:colOff>31727</xdr:colOff>
      <xdr:row>40</xdr:row>
      <xdr:rowOff>145853</xdr:rowOff>
    </xdr:from>
    <xdr:to>
      <xdr:col>1</xdr:col>
      <xdr:colOff>35378</xdr:colOff>
      <xdr:row>53</xdr:row>
      <xdr:rowOff>19049</xdr:rowOff>
    </xdr:to>
    <xdr:cxnSp macro="">
      <xdr:nvCxnSpPr>
        <xdr:cNvPr id="3" name="Connettore 1 2"/>
        <xdr:cNvCxnSpPr/>
      </xdr:nvCxnSpPr>
      <xdr:spPr>
        <a:xfrm rot="16200000" flipV="1">
          <a:off x="954205" y="7425761"/>
          <a:ext cx="1925154" cy="3651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556273</xdr:colOff>
      <xdr:row>40</xdr:row>
      <xdr:rowOff>136071</xdr:rowOff>
    </xdr:from>
    <xdr:to>
      <xdr:col>1</xdr:col>
      <xdr:colOff>133351</xdr:colOff>
      <xdr:row>40</xdr:row>
      <xdr:rowOff>141796</xdr:rowOff>
    </xdr:to>
    <xdr:cxnSp macro="">
      <xdr:nvCxnSpPr>
        <xdr:cNvPr id="4" name="Connettore 1 3"/>
        <xdr:cNvCxnSpPr/>
      </xdr:nvCxnSpPr>
      <xdr:spPr>
        <a:xfrm rot="10800000" flipV="1">
          <a:off x="556273" y="6455228"/>
          <a:ext cx="1460307" cy="5725"/>
        </a:xfrm>
        <a:prstGeom prst="line">
          <a:avLst/>
        </a:prstGeom>
        <a:ln w="127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89807</xdr:colOff>
      <xdr:row>28</xdr:row>
      <xdr:rowOff>93374</xdr:rowOff>
    </xdr:from>
    <xdr:to>
      <xdr:col>3</xdr:col>
      <xdr:colOff>891667</xdr:colOff>
      <xdr:row>30</xdr:row>
      <xdr:rowOff>100692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05793" y="4600060"/>
          <a:ext cx="1542089" cy="350218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223159</xdr:colOff>
      <xdr:row>29</xdr:row>
      <xdr:rowOff>85723</xdr:rowOff>
    </xdr:from>
    <xdr:ext cx="2416628" cy="453119"/>
    <xdr:pic>
      <xdr:nvPicPr>
        <xdr:cNvPr id="6" name="image3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86102" y="4788352"/>
          <a:ext cx="2416628" cy="453119"/>
        </a:xfrm>
        <a:prstGeom prst="rect">
          <a:avLst/>
        </a:prstGeom>
        <a:noFill/>
        <a:ln>
          <a:solidFill>
            <a:schemeClr val="bg1">
              <a:lumMod val="75000"/>
            </a:schemeClr>
          </a:solidFill>
        </a:ln>
      </xdr:spPr>
    </xdr:pic>
    <xdr:clientData fLocksWithSheet="0"/>
  </xdr:oneCellAnchor>
  <xdr:twoCellAnchor>
    <xdr:from>
      <xdr:col>0</xdr:col>
      <xdr:colOff>0</xdr:colOff>
      <xdr:row>54</xdr:row>
      <xdr:rowOff>136071</xdr:rowOff>
    </xdr:from>
    <xdr:to>
      <xdr:col>5</xdr:col>
      <xdr:colOff>183696</xdr:colOff>
      <xdr:row>74</xdr:row>
      <xdr:rowOff>122464</xdr:rowOff>
    </xdr:to>
    <xdr:grpSp>
      <xdr:nvGrpSpPr>
        <xdr:cNvPr id="16" name="Gruppo 15"/>
        <xdr:cNvGrpSpPr/>
      </xdr:nvGrpSpPr>
      <xdr:grpSpPr>
        <a:xfrm>
          <a:off x="0" y="9296400"/>
          <a:ext cx="5724525" cy="3905250"/>
          <a:chOff x="3907971" y="3401786"/>
          <a:chExt cx="5724525" cy="3905250"/>
        </a:xfrm>
      </xdr:grpSpPr>
      <xdr:pic>
        <xdr:nvPicPr>
          <xdr:cNvPr id="7" name="image4.png"/>
          <xdr:cNvPicPr preferRelativeResize="0"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>
          <a:xfrm>
            <a:off x="3907971" y="3401786"/>
            <a:ext cx="5724525" cy="3905250"/>
          </a:xfrm>
          <a:prstGeom prst="rect">
            <a:avLst/>
          </a:prstGeom>
          <a:noFill/>
        </xdr:spPr>
      </xdr:pic>
      <xdr:cxnSp macro="">
        <xdr:nvCxnSpPr>
          <xdr:cNvPr id="9" name="Connettore 1 8"/>
          <xdr:cNvCxnSpPr/>
        </xdr:nvCxnSpPr>
        <xdr:spPr>
          <a:xfrm rot="16200000" flipV="1">
            <a:off x="4721678" y="5856514"/>
            <a:ext cx="1496787" cy="5443"/>
          </a:xfrm>
          <a:prstGeom prst="line">
            <a:avLst/>
          </a:prstGeom>
          <a:ln w="127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" name="Connettore 1 11"/>
          <xdr:cNvCxnSpPr/>
        </xdr:nvCxnSpPr>
        <xdr:spPr>
          <a:xfrm rot="10800000" flipV="1">
            <a:off x="4640038" y="5113563"/>
            <a:ext cx="821870" cy="5442"/>
          </a:xfrm>
          <a:prstGeom prst="line">
            <a:avLst/>
          </a:prstGeom>
          <a:ln w="127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 editAs="oneCell">
    <xdr:from>
      <xdr:col>0</xdr:col>
      <xdr:colOff>146958</xdr:colOff>
      <xdr:row>38</xdr:row>
      <xdr:rowOff>46336</xdr:rowOff>
    </xdr:from>
    <xdr:to>
      <xdr:col>4</xdr:col>
      <xdr:colOff>762001</xdr:colOff>
      <xdr:row>52</xdr:row>
      <xdr:rowOff>92526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6958" y="6142336"/>
          <a:ext cx="5263243" cy="27186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48986</xdr:rowOff>
    </xdr:from>
    <xdr:ext cx="5976257" cy="3924300"/>
    <xdr:pic>
      <xdr:nvPicPr>
        <xdr:cNvPr id="2" name="image5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244929"/>
          <a:ext cx="5976257" cy="3924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54428</xdr:colOff>
      <xdr:row>22</xdr:row>
      <xdr:rowOff>43543</xdr:rowOff>
    </xdr:from>
    <xdr:ext cx="5987143" cy="4233181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428" y="4354286"/>
          <a:ext cx="5987143" cy="4233181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33</xdr:row>
      <xdr:rowOff>0</xdr:rowOff>
    </xdr:from>
    <xdr:ext cx="4876800" cy="347662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33"/>
  <sheetViews>
    <sheetView workbookViewId="0">
      <selection activeCell="D12" sqref="D12"/>
    </sheetView>
  </sheetViews>
  <sheetFormatPr defaultRowHeight="12.45"/>
  <cols>
    <col min="1" max="1" width="29.15234375" style="20" customWidth="1"/>
    <col min="2" max="2" width="12.765625" style="20" customWidth="1"/>
    <col min="3" max="3" width="10.23046875" style="20" customWidth="1"/>
    <col min="4" max="4" width="23.23046875" style="20" customWidth="1"/>
    <col min="5" max="16384" width="9.23046875" style="20"/>
  </cols>
  <sheetData>
    <row r="1" spans="1:3" ht="15.45">
      <c r="A1" s="1" t="s">
        <v>0</v>
      </c>
      <c r="B1" s="21"/>
      <c r="C1" s="21"/>
    </row>
    <row r="2" spans="1:3">
      <c r="A2" s="21" t="s">
        <v>1</v>
      </c>
      <c r="B2" s="21"/>
    </row>
    <row r="3" spans="1:3">
      <c r="A3" s="33"/>
      <c r="B3" s="33"/>
    </row>
    <row r="4" spans="1:3">
      <c r="A4" s="33" t="s">
        <v>2</v>
      </c>
      <c r="B4" s="33" t="s">
        <v>3</v>
      </c>
    </row>
    <row r="5" spans="1:3">
      <c r="A5" s="43" t="s">
        <v>4</v>
      </c>
      <c r="B5" s="44">
        <v>500</v>
      </c>
      <c r="C5" s="45" t="s">
        <v>5</v>
      </c>
    </row>
    <row r="6" spans="1:3">
      <c r="A6" s="46" t="s">
        <v>6</v>
      </c>
      <c r="B6" s="47">
        <v>2</v>
      </c>
      <c r="C6" s="48" t="s">
        <v>7</v>
      </c>
    </row>
    <row r="7" spans="1:3">
      <c r="A7" s="46" t="s">
        <v>8</v>
      </c>
      <c r="B7" s="47">
        <v>0.2</v>
      </c>
      <c r="C7" s="48" t="s">
        <v>9</v>
      </c>
    </row>
    <row r="8" spans="1:3">
      <c r="A8" s="46" t="s">
        <v>10</v>
      </c>
      <c r="B8" s="47">
        <v>2100</v>
      </c>
      <c r="C8" s="48" t="s">
        <v>11</v>
      </c>
    </row>
    <row r="9" spans="1:3">
      <c r="A9" s="46" t="s">
        <v>12</v>
      </c>
      <c r="B9" s="47">
        <v>100</v>
      </c>
      <c r="C9" s="48" t="s">
        <v>13</v>
      </c>
    </row>
    <row r="10" spans="1:3">
      <c r="A10" s="46" t="s">
        <v>14</v>
      </c>
      <c r="B10" s="47">
        <v>0.1</v>
      </c>
      <c r="C10" s="48" t="s">
        <v>9</v>
      </c>
    </row>
    <row r="11" spans="1:3">
      <c r="A11" s="46" t="s">
        <v>15</v>
      </c>
      <c r="B11" s="47">
        <v>4186</v>
      </c>
      <c r="C11" s="48" t="s">
        <v>11</v>
      </c>
    </row>
    <row r="12" spans="1:3">
      <c r="A12" s="49" t="s">
        <v>16</v>
      </c>
      <c r="B12" s="50">
        <v>20</v>
      </c>
      <c r="C12" s="51" t="s">
        <v>13</v>
      </c>
    </row>
    <row r="14" spans="1:3">
      <c r="A14" s="34" t="s">
        <v>17</v>
      </c>
    </row>
    <row r="15" spans="1:3">
      <c r="A15" s="3" t="s">
        <v>18</v>
      </c>
      <c r="B15" s="21">
        <f>B7*B8</f>
        <v>420</v>
      </c>
      <c r="C15" s="21" t="s">
        <v>19</v>
      </c>
    </row>
    <row r="16" spans="1:3">
      <c r="A16" s="3" t="s">
        <v>20</v>
      </c>
      <c r="B16" s="21">
        <f>B10*B11</f>
        <v>418.6</v>
      </c>
      <c r="C16" s="21" t="s">
        <v>19</v>
      </c>
    </row>
    <row r="17" spans="1:4">
      <c r="A17" s="40" t="s">
        <v>86</v>
      </c>
      <c r="B17" s="21">
        <f>B16</f>
        <v>418.6</v>
      </c>
      <c r="C17" s="21" t="s">
        <v>19</v>
      </c>
    </row>
    <row r="18" spans="1:4">
      <c r="A18" s="40" t="s">
        <v>87</v>
      </c>
      <c r="B18" s="21">
        <f>B15</f>
        <v>420</v>
      </c>
      <c r="C18" s="21" t="s">
        <v>19</v>
      </c>
    </row>
    <row r="19" spans="1:4">
      <c r="A19" s="21" t="s">
        <v>23</v>
      </c>
      <c r="B19" s="35">
        <f>B17/B18</f>
        <v>0.9966666666666667</v>
      </c>
      <c r="D19" s="21" t="s">
        <v>24</v>
      </c>
    </row>
    <row r="20" spans="1:4">
      <c r="A20" s="21"/>
      <c r="B20" s="36"/>
      <c r="D20" s="21"/>
    </row>
    <row r="21" spans="1:4" ht="12.9">
      <c r="A21" s="22" t="s">
        <v>25</v>
      </c>
      <c r="B21" s="36"/>
      <c r="D21" s="21"/>
    </row>
    <row r="22" spans="1:4">
      <c r="A22" s="21" t="s">
        <v>26</v>
      </c>
      <c r="B22" s="36">
        <f>B5*B6/B17</f>
        <v>2.3889154323936932</v>
      </c>
    </row>
    <row r="23" spans="1:4">
      <c r="A23" s="3"/>
      <c r="B23" s="36"/>
      <c r="D23" s="21"/>
    </row>
    <row r="24" spans="1:4">
      <c r="A24" s="3" t="s">
        <v>27</v>
      </c>
      <c r="B24" s="36"/>
      <c r="D24" s="21"/>
    </row>
    <row r="25" spans="1:4">
      <c r="A25" s="41" t="s">
        <v>82</v>
      </c>
      <c r="B25" s="36">
        <f>B22/(1+B22)</f>
        <v>0.70492034400112791</v>
      </c>
    </row>
    <row r="27" spans="1:4" ht="12.9">
      <c r="A27" s="22" t="s">
        <v>29</v>
      </c>
    </row>
    <row r="28" spans="1:4">
      <c r="A28" s="21" t="s">
        <v>30</v>
      </c>
      <c r="B28" s="21">
        <f>B17*(B9-B12)</f>
        <v>33488</v>
      </c>
      <c r="C28" s="21" t="s">
        <v>31</v>
      </c>
      <c r="D28" s="21" t="s">
        <v>32</v>
      </c>
    </row>
    <row r="29" spans="1:4">
      <c r="A29" s="21" t="s">
        <v>33</v>
      </c>
      <c r="B29" s="37">
        <f>B28*B25</f>
        <v>23606.372479909773</v>
      </c>
      <c r="C29" s="21" t="s">
        <v>31</v>
      </c>
      <c r="D29" s="21" t="s">
        <v>34</v>
      </c>
    </row>
    <row r="30" spans="1:4">
      <c r="A30" s="21" t="s">
        <v>35</v>
      </c>
      <c r="B30" s="38">
        <f>B12+B29/B16</f>
        <v>76.393627520090234</v>
      </c>
      <c r="C30" s="21" t="s">
        <v>13</v>
      </c>
      <c r="D30" s="32" t="s">
        <v>36</v>
      </c>
    </row>
    <row r="31" spans="1:4">
      <c r="A31" s="21" t="s">
        <v>37</v>
      </c>
      <c r="B31" s="38">
        <f>B9-B29/B15</f>
        <v>43.794351238310064</v>
      </c>
      <c r="C31" s="21" t="s">
        <v>13</v>
      </c>
      <c r="D31" s="32" t="s">
        <v>38</v>
      </c>
    </row>
    <row r="33" spans="1:1">
      <c r="A33" s="3" t="s">
        <v>39</v>
      </c>
    </row>
  </sheetData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503"/>
  <sheetViews>
    <sheetView showGridLines="0" zoomScaleNormal="100" workbookViewId="0">
      <selection activeCell="F4" sqref="F4"/>
    </sheetView>
  </sheetViews>
  <sheetFormatPr defaultColWidth="12.61328125" defaultRowHeight="15.75" customHeight="1"/>
  <cols>
    <col min="1" max="1" width="31.07421875" customWidth="1"/>
    <col min="2" max="2" width="13.61328125" customWidth="1"/>
    <col min="4" max="4" width="23.3828125" customWidth="1"/>
  </cols>
  <sheetData>
    <row r="1" spans="1:26" ht="15.45">
      <c r="A1" s="1" t="s">
        <v>40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0.25" customHeight="1">
      <c r="A2" s="3" t="s">
        <v>1</v>
      </c>
      <c r="B2" s="3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8.25" customHeight="1">
      <c r="A3" s="3"/>
      <c r="B3" s="3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45">
      <c r="A4" s="6" t="s">
        <v>2</v>
      </c>
      <c r="B4" s="6" t="s">
        <v>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.45">
      <c r="A5" s="52" t="s">
        <v>4</v>
      </c>
      <c r="B5" s="53">
        <v>500</v>
      </c>
      <c r="C5" s="54" t="s">
        <v>5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45">
      <c r="A6" s="55" t="s">
        <v>81</v>
      </c>
      <c r="B6" s="56">
        <v>0.8</v>
      </c>
      <c r="C6" s="57" t="s">
        <v>42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.45">
      <c r="A7" s="58" t="s">
        <v>43</v>
      </c>
      <c r="B7" s="56">
        <v>0.2</v>
      </c>
      <c r="C7" s="57" t="s">
        <v>9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45">
      <c r="A8" s="58" t="s">
        <v>10</v>
      </c>
      <c r="B8" s="56">
        <v>2100</v>
      </c>
      <c r="C8" s="57" t="s">
        <v>11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45">
      <c r="A9" s="58" t="s">
        <v>12</v>
      </c>
      <c r="B9" s="56">
        <v>100</v>
      </c>
      <c r="C9" s="57" t="s">
        <v>13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45">
      <c r="A10" s="58" t="s">
        <v>14</v>
      </c>
      <c r="B10" s="56">
        <v>0.1</v>
      </c>
      <c r="C10" s="57" t="s">
        <v>9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45">
      <c r="A11" s="58" t="s">
        <v>15</v>
      </c>
      <c r="B11" s="56">
        <v>4186</v>
      </c>
      <c r="C11" s="57" t="s">
        <v>11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45">
      <c r="A12" s="59" t="s">
        <v>16</v>
      </c>
      <c r="B12" s="60">
        <v>20</v>
      </c>
      <c r="C12" s="61" t="s">
        <v>13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4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45">
      <c r="A14" s="7" t="s">
        <v>17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45">
      <c r="A15" s="3" t="s">
        <v>18</v>
      </c>
      <c r="B15" s="3">
        <f>B7*B8</f>
        <v>420</v>
      </c>
      <c r="C15" s="3" t="s">
        <v>19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45">
      <c r="A16" s="3" t="s">
        <v>20</v>
      </c>
      <c r="B16" s="3">
        <f>B10*B11</f>
        <v>418.6</v>
      </c>
      <c r="C16" s="3" t="s">
        <v>19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45">
      <c r="A17" s="40" t="s">
        <v>86</v>
      </c>
      <c r="B17" s="3">
        <f>B16</f>
        <v>418.6</v>
      </c>
      <c r="C17" s="3" t="s">
        <v>19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45">
      <c r="A18" s="40" t="s">
        <v>87</v>
      </c>
      <c r="B18" s="3">
        <f>B15</f>
        <v>420</v>
      </c>
      <c r="C18" s="3" t="s">
        <v>19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45">
      <c r="A19" s="3" t="s">
        <v>23</v>
      </c>
      <c r="B19" s="8">
        <f>B17/B18</f>
        <v>0.9966666666666667</v>
      </c>
      <c r="C19" s="5"/>
      <c r="D19" s="2" t="s">
        <v>24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45">
      <c r="A20" s="3"/>
      <c r="B20" s="9"/>
      <c r="C20" s="5"/>
      <c r="D20" s="3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9">
      <c r="A21" s="10" t="s">
        <v>44</v>
      </c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45">
      <c r="A22" s="3" t="s">
        <v>27</v>
      </c>
      <c r="B22" s="3"/>
      <c r="C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4.15">
      <c r="A23" s="3" t="s">
        <v>28</v>
      </c>
      <c r="B23" s="11">
        <f>B6/(1-B6)</f>
        <v>4.0000000000000009</v>
      </c>
      <c r="C23" s="12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45">
      <c r="A24" s="3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9">
      <c r="A25" s="10" t="s">
        <v>45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45">
      <c r="A26" s="3" t="s">
        <v>46</v>
      </c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45">
      <c r="A27" s="3" t="s">
        <v>47</v>
      </c>
      <c r="B27" s="13">
        <f>B23*B17/B5</f>
        <v>3.3488000000000011</v>
      </c>
      <c r="C27" s="3" t="s">
        <v>7</v>
      </c>
      <c r="D27" s="3" t="s">
        <v>48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4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.9">
      <c r="A29" s="4" t="s">
        <v>29</v>
      </c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45">
      <c r="A30" s="3" t="s">
        <v>30</v>
      </c>
      <c r="B30" s="3">
        <f>B17*(B9-B12)</f>
        <v>33488</v>
      </c>
      <c r="C30" s="3" t="s">
        <v>31</v>
      </c>
      <c r="D30" s="3" t="s">
        <v>32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45">
      <c r="A31" s="3" t="s">
        <v>33</v>
      </c>
      <c r="B31" s="14">
        <f>B6*B30</f>
        <v>26790.400000000001</v>
      </c>
      <c r="C31" s="3" t="s">
        <v>31</v>
      </c>
      <c r="D31" s="3" t="s">
        <v>34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45">
      <c r="A32" s="3" t="s">
        <v>35</v>
      </c>
      <c r="B32" s="15">
        <f>B12+B31/B16</f>
        <v>84</v>
      </c>
      <c r="C32" s="3" t="s">
        <v>13</v>
      </c>
      <c r="D32" s="2" t="s">
        <v>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45">
      <c r="A33" s="3" t="s">
        <v>37</v>
      </c>
      <c r="B33" s="15">
        <f>B9-B31/B15</f>
        <v>36.213333333333331</v>
      </c>
      <c r="C33" s="3" t="s">
        <v>13</v>
      </c>
      <c r="D33" s="2" t="s">
        <v>38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4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45">
      <c r="A35" s="3" t="s">
        <v>39</v>
      </c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4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4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4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4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4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4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4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4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4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4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4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4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4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4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4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4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4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4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4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4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4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4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4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4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4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4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4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4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4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4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4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4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4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4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4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4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4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4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4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4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4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4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4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4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4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4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4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4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4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4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4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4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4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4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4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4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4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4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4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4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4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4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4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4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4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4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4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4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4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4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4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4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4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4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4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4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4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4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4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4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4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4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4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4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4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4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4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4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4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4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4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4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4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4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4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4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4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4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4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4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4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4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4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4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4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4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4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4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4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4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4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4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4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4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4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4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4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4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4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4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4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4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4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4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4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4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4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4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4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4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4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4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4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4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4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4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4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4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4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4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4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4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4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4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4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4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4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4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4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4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4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4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4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4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4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4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4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4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4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4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4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4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4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4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4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4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4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4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4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4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4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4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4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4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4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4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4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4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4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4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4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4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4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4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4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4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4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4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4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4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4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4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4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4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4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4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4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4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4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4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4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4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4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4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4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4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4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4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4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4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4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4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4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4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4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4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4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4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4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4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4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4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4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4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4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4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4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4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4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4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4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4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4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4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4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4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4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4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4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4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4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4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4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4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4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4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4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4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4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4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4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4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4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4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4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4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4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4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4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4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4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4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4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4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4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4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4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4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4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4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4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4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4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4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4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4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4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4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4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4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4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4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4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4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4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4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4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4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4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4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4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4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4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4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4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4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4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4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4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4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4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4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4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4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4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4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4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4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4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4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4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4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4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4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4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4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4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4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4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4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4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4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4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4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4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4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4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4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4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4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4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4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4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4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4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4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4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4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4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4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4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4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4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4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4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4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4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4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4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4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4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4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4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4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4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4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4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4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4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4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4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4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4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4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4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4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4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4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4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4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4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4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4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4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4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4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4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4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4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4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4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4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4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4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4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4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4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4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4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4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4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4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4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4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4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4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4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4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4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4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4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4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4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4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4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4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4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4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4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4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4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4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4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4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4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4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4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4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4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4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4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4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4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4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4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4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4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4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4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4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4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4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4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4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4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4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4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4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4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4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4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4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4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4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4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4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4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4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4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4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4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4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4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4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4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4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4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4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4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4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4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4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4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</sheetData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777"/>
  <sheetViews>
    <sheetView showGridLines="0" zoomScaleNormal="100" workbookViewId="0">
      <selection activeCell="F30" sqref="F30"/>
    </sheetView>
  </sheetViews>
  <sheetFormatPr defaultColWidth="12.61328125" defaultRowHeight="15.75" customHeight="1"/>
  <cols>
    <col min="1" max="1" width="29.07421875" customWidth="1"/>
    <col min="2" max="2" width="11.765625" customWidth="1"/>
    <col min="3" max="3" width="10.4609375" customWidth="1"/>
    <col min="4" max="4" width="23.3828125" customWidth="1"/>
  </cols>
  <sheetData>
    <row r="1" spans="1:26" ht="15.45">
      <c r="A1" s="68" t="s">
        <v>94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0.25" customHeight="1">
      <c r="A2" s="3" t="s">
        <v>1</v>
      </c>
      <c r="B2" s="3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8.25" customHeight="1">
      <c r="A3" s="3"/>
      <c r="B3" s="3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45">
      <c r="A4" s="6" t="s">
        <v>2</v>
      </c>
      <c r="B4" s="6" t="s">
        <v>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.45">
      <c r="A5" s="52" t="s">
        <v>4</v>
      </c>
      <c r="B5" s="53">
        <v>500</v>
      </c>
      <c r="C5" s="54" t="s">
        <v>5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45">
      <c r="A6" s="58" t="s">
        <v>43</v>
      </c>
      <c r="B6" s="56">
        <v>0.2</v>
      </c>
      <c r="C6" s="57" t="s">
        <v>9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.45">
      <c r="A7" s="58" t="s">
        <v>10</v>
      </c>
      <c r="B7" s="56">
        <v>2100</v>
      </c>
      <c r="C7" s="57" t="s">
        <v>11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45">
      <c r="A8" s="58" t="s">
        <v>12</v>
      </c>
      <c r="B8" s="56">
        <v>100</v>
      </c>
      <c r="C8" s="57" t="s">
        <v>13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45">
      <c r="A9" s="58" t="s">
        <v>37</v>
      </c>
      <c r="B9" s="56">
        <v>40</v>
      </c>
      <c r="C9" s="57" t="s">
        <v>13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45">
      <c r="A10" s="58" t="s">
        <v>14</v>
      </c>
      <c r="B10" s="56">
        <v>0.1</v>
      </c>
      <c r="C10" s="57" t="s">
        <v>9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45">
      <c r="A11" s="58" t="s">
        <v>15</v>
      </c>
      <c r="B11" s="56">
        <v>4186</v>
      </c>
      <c r="C11" s="57" t="s">
        <v>11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45">
      <c r="A12" s="59" t="s">
        <v>16</v>
      </c>
      <c r="B12" s="60">
        <v>20</v>
      </c>
      <c r="C12" s="61" t="s">
        <v>13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4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45">
      <c r="A14" s="6" t="s">
        <v>17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45">
      <c r="A15" s="3" t="s">
        <v>18</v>
      </c>
      <c r="B15" s="3">
        <f>B6*B7</f>
        <v>420</v>
      </c>
      <c r="C15" s="3" t="s">
        <v>19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45">
      <c r="A16" s="3" t="s">
        <v>20</v>
      </c>
      <c r="B16" s="3">
        <f>B10*B11</f>
        <v>418.6</v>
      </c>
      <c r="C16" s="3" t="s">
        <v>19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45">
      <c r="A17" s="40" t="s">
        <v>86</v>
      </c>
      <c r="B17" s="3">
        <f>B16</f>
        <v>418.6</v>
      </c>
      <c r="C17" s="3" t="s">
        <v>19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45">
      <c r="A18" s="40" t="s">
        <v>87</v>
      </c>
      <c r="B18" s="3">
        <f>B15</f>
        <v>420</v>
      </c>
      <c r="C18" s="3" t="s">
        <v>19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45">
      <c r="A19" s="3" t="s">
        <v>23</v>
      </c>
      <c r="B19" s="8">
        <f>B17/B18</f>
        <v>0.9966666666666667</v>
      </c>
      <c r="C19" s="5"/>
      <c r="D19" s="2" t="s">
        <v>24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45">
      <c r="A20" s="3"/>
      <c r="B20" s="9"/>
      <c r="C20" s="5"/>
      <c r="D20" s="3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45">
      <c r="A21" s="3" t="s">
        <v>30</v>
      </c>
      <c r="B21" s="3">
        <f>B17*(B8-B12)</f>
        <v>33488</v>
      </c>
      <c r="C21" s="3" t="s">
        <v>31</v>
      </c>
      <c r="D21" s="3" t="s">
        <v>32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45">
      <c r="A22" s="2" t="s">
        <v>49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45">
      <c r="A23" s="2" t="s">
        <v>50</v>
      </c>
      <c r="B23" s="16">
        <f>B6*B7*(B8-B9)</f>
        <v>25200</v>
      </c>
      <c r="C23" s="2" t="s">
        <v>31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45">
      <c r="A24" s="2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45">
      <c r="A25" s="2" t="s">
        <v>52</v>
      </c>
      <c r="B25" s="17">
        <f>B23/B21</f>
        <v>0.75250836120401343</v>
      </c>
      <c r="C25" s="18">
        <f>B25</f>
        <v>0.75250836120401343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45"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9">
      <c r="A27" s="10" t="s">
        <v>44</v>
      </c>
      <c r="B27" s="5"/>
      <c r="C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45">
      <c r="A28" s="3" t="s">
        <v>27</v>
      </c>
      <c r="B28" s="3"/>
      <c r="C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15">
      <c r="A29" s="12" t="s">
        <v>28</v>
      </c>
      <c r="B29" s="11">
        <f>B25 /(1-B25)</f>
        <v>3.0405405405405412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45"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9">
      <c r="A31" s="10" t="s">
        <v>45</v>
      </c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45">
      <c r="A32" s="3" t="s">
        <v>47</v>
      </c>
      <c r="B32" s="13">
        <f>B29*B17/B5</f>
        <v>2.5455405405405411</v>
      </c>
      <c r="C32" s="3" t="s">
        <v>7</v>
      </c>
      <c r="D32" s="3" t="s">
        <v>48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4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45">
      <c r="A34" s="3" t="s">
        <v>35</v>
      </c>
      <c r="B34" s="15">
        <f>B12+B23/B16</f>
        <v>80.200668896321076</v>
      </c>
      <c r="C34" s="3" t="s">
        <v>13</v>
      </c>
      <c r="D34" s="2" t="s">
        <v>36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45"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45">
      <c r="A36" s="3"/>
      <c r="B36" s="14"/>
      <c r="C36" s="3"/>
      <c r="D36" s="3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6.5" customHeight="1"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.45">
      <c r="A38" s="3"/>
      <c r="B38" s="15"/>
      <c r="C38" s="3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45"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45"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45"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45"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4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4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4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4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4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4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4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4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4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4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4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4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4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4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4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4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4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4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4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4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4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4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4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4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4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4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4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4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4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4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4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4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4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4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4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4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4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4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4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4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4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4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4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4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4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4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4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4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4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4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4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4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4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4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4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4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4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4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4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4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4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4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4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4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4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4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4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4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4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4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4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4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4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4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4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4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4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4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4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4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4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4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4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4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4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4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4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4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4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4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4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4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4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4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4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4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4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4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4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4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4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4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4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4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4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4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4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4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4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4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4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4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4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4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4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4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4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4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4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4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4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4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4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4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4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4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4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4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4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4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4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4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4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4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4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4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4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4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4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4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4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4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4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4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4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4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4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4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4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4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4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4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4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4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4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4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4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4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4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4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4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4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4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4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4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4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4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4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4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4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4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4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4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4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4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4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4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4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4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4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4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4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4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4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4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4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4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4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4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4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4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4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4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4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4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4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4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4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4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4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4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4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4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4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4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4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4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4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4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4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4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4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4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4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4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4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4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4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4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4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4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4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4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4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4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4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4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4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4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4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4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4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4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4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4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4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4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4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4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4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4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4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4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4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4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4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4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4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4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4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4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4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4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4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4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4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4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4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4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4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4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4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4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4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4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4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4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4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4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4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4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4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4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4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4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4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4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4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4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4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4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4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4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4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4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4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4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4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4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4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4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4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4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4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4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4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4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4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4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4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4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4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4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4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4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4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4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4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4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4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4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4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4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4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4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4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4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4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4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4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4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4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4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4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4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4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4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4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4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4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4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4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4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4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4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4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4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4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4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4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4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4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4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4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4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4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4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4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4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4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4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4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4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4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4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4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4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4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4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4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4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4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4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4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4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4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4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4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4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4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4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4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4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4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4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4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4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4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4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4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4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4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4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4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4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4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4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4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4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4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4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4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4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4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4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4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4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4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4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4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4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4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4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4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4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4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4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4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4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4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4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4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4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4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4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4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4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4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4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4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4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4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4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4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4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4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4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4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4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4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4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4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4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4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4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4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4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4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4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4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4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4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4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4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4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4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4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4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4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4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4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4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4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4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4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4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4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4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4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4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4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4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4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4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4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4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4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4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4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4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4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4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4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4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4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4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4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4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4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4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4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4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4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4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4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4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4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4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4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4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4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4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4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4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4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4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4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4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4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4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4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4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4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4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4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4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4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4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4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4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4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4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4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4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4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4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4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4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4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4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4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4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4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4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4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4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4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4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4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4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4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4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4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4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4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4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4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4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4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4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4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4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4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4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4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4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4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4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4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4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4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4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4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4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4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4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4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4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4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4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4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4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4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4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4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4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4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4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4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4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4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4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4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4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4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4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4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4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4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4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4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4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4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4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4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4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4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4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4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4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4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4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4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4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4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4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4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4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4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4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4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4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4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4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4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4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4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4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4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4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4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4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4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4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4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4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4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4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4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4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4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4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4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4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4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4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4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4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4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4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4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4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4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4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4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4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4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4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4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4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4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4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4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4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4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4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4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4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4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4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2.4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2.4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2.4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2.4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2.4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2.4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2.4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2.4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2.4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2.4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2.4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2.4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2.4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2.4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2.4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2.4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2.4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2.4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2.4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2.4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2.4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2.4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2.4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2.4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2.4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2.4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2.4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2.4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2.4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2.4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2.4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2.4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2.4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2.4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2.4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2.4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2.4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2.4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2.4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2.4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2.4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2.4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2.4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2.4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2.4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2.4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2.4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2.4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2.4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2.4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2.4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2.4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2.4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2.4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2.4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2.4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2.4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2.4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2.4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2.4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2.4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2.4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2.4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2.4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2.4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2.4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2.4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2.4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2.4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2.4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2.4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2.4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2.4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2.4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2.4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2.4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2.4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2.4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</sheetData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Z699"/>
  <sheetViews>
    <sheetView showGridLines="0" zoomScaleNormal="100" workbookViewId="0">
      <selection activeCell="H16" sqref="H16"/>
    </sheetView>
  </sheetViews>
  <sheetFormatPr defaultColWidth="12.61328125" defaultRowHeight="15.75" customHeight="1"/>
  <cols>
    <col min="1" max="1" width="30.3828125" customWidth="1"/>
    <col min="2" max="2" width="11.765625" customWidth="1"/>
    <col min="3" max="3" width="10.4609375" customWidth="1"/>
    <col min="4" max="4" width="23.3828125" customWidth="1"/>
  </cols>
  <sheetData>
    <row r="1" spans="1:26" ht="15.45">
      <c r="A1" s="68" t="s">
        <v>93</v>
      </c>
      <c r="B1" s="3"/>
      <c r="C1" s="3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20.25" customHeight="1">
      <c r="A2" s="3" t="s">
        <v>1</v>
      </c>
      <c r="B2" s="3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8.25" customHeight="1">
      <c r="A3" s="3"/>
      <c r="B3" s="3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.45">
      <c r="A4" s="6" t="s">
        <v>2</v>
      </c>
      <c r="B4" s="6" t="s">
        <v>3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.45">
      <c r="A5" s="52" t="s">
        <v>4</v>
      </c>
      <c r="B5" s="53">
        <v>500</v>
      </c>
      <c r="C5" s="54" t="s">
        <v>5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.45">
      <c r="A6" s="58" t="s">
        <v>43</v>
      </c>
      <c r="B6" s="56">
        <v>0.2</v>
      </c>
      <c r="C6" s="57" t="s">
        <v>9</v>
      </c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.45">
      <c r="A7" s="58" t="s">
        <v>10</v>
      </c>
      <c r="B7" s="56">
        <v>2100</v>
      </c>
      <c r="C7" s="57" t="s">
        <v>11</v>
      </c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.45">
      <c r="A8" s="58" t="s">
        <v>12</v>
      </c>
      <c r="B8" s="56">
        <v>100</v>
      </c>
      <c r="C8" s="57" t="s">
        <v>13</v>
      </c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.45">
      <c r="A9" s="58" t="s">
        <v>37</v>
      </c>
      <c r="B9" s="56">
        <v>40</v>
      </c>
      <c r="C9" s="57" t="s">
        <v>13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.45">
      <c r="A10" s="58" t="s">
        <v>14</v>
      </c>
      <c r="B10" s="56">
        <v>0.2</v>
      </c>
      <c r="C10" s="57" t="s">
        <v>9</v>
      </c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.45">
      <c r="A11" s="58" t="s">
        <v>15</v>
      </c>
      <c r="B11" s="56">
        <v>4186</v>
      </c>
      <c r="C11" s="57" t="s">
        <v>11</v>
      </c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.45">
      <c r="A12" s="59" t="s">
        <v>16</v>
      </c>
      <c r="B12" s="60">
        <v>20</v>
      </c>
      <c r="C12" s="61" t="s">
        <v>13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.4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2.45">
      <c r="A14" s="6" t="s">
        <v>17</v>
      </c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.45">
      <c r="A15" s="3" t="s">
        <v>18</v>
      </c>
      <c r="B15" s="3">
        <f>B6*B7</f>
        <v>420</v>
      </c>
      <c r="C15" s="3" t="s">
        <v>19</v>
      </c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.45">
      <c r="A16" s="3" t="s">
        <v>20</v>
      </c>
      <c r="B16" s="3">
        <f>B10*B11</f>
        <v>837.2</v>
      </c>
      <c r="C16" s="3" t="s">
        <v>19</v>
      </c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.45">
      <c r="A17" s="40" t="s">
        <v>84</v>
      </c>
      <c r="B17" s="3">
        <f>B15</f>
        <v>420</v>
      </c>
      <c r="C17" s="3" t="s">
        <v>19</v>
      </c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.45">
      <c r="A18" s="40" t="s">
        <v>85</v>
      </c>
      <c r="B18" s="3">
        <f>B16</f>
        <v>837.2</v>
      </c>
      <c r="C18" s="3" t="s">
        <v>19</v>
      </c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.45">
      <c r="A19" s="3" t="s">
        <v>23</v>
      </c>
      <c r="B19" s="8">
        <f>B17/B18</f>
        <v>0.50167224080267558</v>
      </c>
      <c r="C19" s="5"/>
      <c r="D19" s="2" t="s">
        <v>24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.45">
      <c r="A20" s="3"/>
      <c r="B20" s="9"/>
      <c r="C20" s="5"/>
      <c r="D20" s="3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.45">
      <c r="A21" s="3" t="s">
        <v>30</v>
      </c>
      <c r="B21" s="3">
        <f>B17*(B8-B12)</f>
        <v>33600</v>
      </c>
      <c r="C21" s="3" t="s">
        <v>31</v>
      </c>
      <c r="D21" s="3" t="s">
        <v>32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.45">
      <c r="A22" s="2" t="s">
        <v>49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.45">
      <c r="A23" s="2" t="s">
        <v>50</v>
      </c>
      <c r="B23" s="16">
        <f>B6*B7*(B8-B9)</f>
        <v>25200</v>
      </c>
      <c r="C23" s="2" t="s">
        <v>31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.45">
      <c r="A24" s="2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.45">
      <c r="A25" s="2" t="s">
        <v>52</v>
      </c>
      <c r="B25" s="17">
        <f>B23/B21</f>
        <v>0.75</v>
      </c>
      <c r="C25" s="18">
        <f>B25</f>
        <v>0.75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.45"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.9">
      <c r="A27" s="10" t="s">
        <v>44</v>
      </c>
      <c r="B27" s="5"/>
      <c r="C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.45">
      <c r="A28" s="3" t="s">
        <v>79</v>
      </c>
      <c r="B28" s="3"/>
      <c r="C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4.15">
      <c r="A29" s="12" t="s">
        <v>78</v>
      </c>
      <c r="B29" s="11">
        <f>(1/(B19-1))*LN((B25-1)/(B25*B19-1))</f>
        <v>1.8347001746114717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.9">
      <c r="A30" s="39" t="s">
        <v>80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.45"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.9">
      <c r="A32" s="10" t="s">
        <v>45</v>
      </c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.45">
      <c r="A33" s="3" t="s">
        <v>47</v>
      </c>
      <c r="B33" s="13">
        <f>B29*B17/B5</f>
        <v>1.5411481466736363</v>
      </c>
      <c r="C33" s="3" t="s">
        <v>7</v>
      </c>
      <c r="D33" s="3" t="s">
        <v>48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.4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.45">
      <c r="A35" s="3" t="s">
        <v>35</v>
      </c>
      <c r="B35" s="15">
        <f>B12+B23/B16</f>
        <v>50.100334448160538</v>
      </c>
      <c r="C35" s="3" t="s">
        <v>13</v>
      </c>
      <c r="D35" s="2" t="s">
        <v>36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.45"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.45">
      <c r="A37" s="3"/>
      <c r="B37" s="14"/>
      <c r="C37" s="3"/>
      <c r="D37" s="3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6.5" customHeight="1"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.45">
      <c r="A39" s="3"/>
      <c r="B39" s="15"/>
      <c r="C39" s="3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.45"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.45"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.45"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.45"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.4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.4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.4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.4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.4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.4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.4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.4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.4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.4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.4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.4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.4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.4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.4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.4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.4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.4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.4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.4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.4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.4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.4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.4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.4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.4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.4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.4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.4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.4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.4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.4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.4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.4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.4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.4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.4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.4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.4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.4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.4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.4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.4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.4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.4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.4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.4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.4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.4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.4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.4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.4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.4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.4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.4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.4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.4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.4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.4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.4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.4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.4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.4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.4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.4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.4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.4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.4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.4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.4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.4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.4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.4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.4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.4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.4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.4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.4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.4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.4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.4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.4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.4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.4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.4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.4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.4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.4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.4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.4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.4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.4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.4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.4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.4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.4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.4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.4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.4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.4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.4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.4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.4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.4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.4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.4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.4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.4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.4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.4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.4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.4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.4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.4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.4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.4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.4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.4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.4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.4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.4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.4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.4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.4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.4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.4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.4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.4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.4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.4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.4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.4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.4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.4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.4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.4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.4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.4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.4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.4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.4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.4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.4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.4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.4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.4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.4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.4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.4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.4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.4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.4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.4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.4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.4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.4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.4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.4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.4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.4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.4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.4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.4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.4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.4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.4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.4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.4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.4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.4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.4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.4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.4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.4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.4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.4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.4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.4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.4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.4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.4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.4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.4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.4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.4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.4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.4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.4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.4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.4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.4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.4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.4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.4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.4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.4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.4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.4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.4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.4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.4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.4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.4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.4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.4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.4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.4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.4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.4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.4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.4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.4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.4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.4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.4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.4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.4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.4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.4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.4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.4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.4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.4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.4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.4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.4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.4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.4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.4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.4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.4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.4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.4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.4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.4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.4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.4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.4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.4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.4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.4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.4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.4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.4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.4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.4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.4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.4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.4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.4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.4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.4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.4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.4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.4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.4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.4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.4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.4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.4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.4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.4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.4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.4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.4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.4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.4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.4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.4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.4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.4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.4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.4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.4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.4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.4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.4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.4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.4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.4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.4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.4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.4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.4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.4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.4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.4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.4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.4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.4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.4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.4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.4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.4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.4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.4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.4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.4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.4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.4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.4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.4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.4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.4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.4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.4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.4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.4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.4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.4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.4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.4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.4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.4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.4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.4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.4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.4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.4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.4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.4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.4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.4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.4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.4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.4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.4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.4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.4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.4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.4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.4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.4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.4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.4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.4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.4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.4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.4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.4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.4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.4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.4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.4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.4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.4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.4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.4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.4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.4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.4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.4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.4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.4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.4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.4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.4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.4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.4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.4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.4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.4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.4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.4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.4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.4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.4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.4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.4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.4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.4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.4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.4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.4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.4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.4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.4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.4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.4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.4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.4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.4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.4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.4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.4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.4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.4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.4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.4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.4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.4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.4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.4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.4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.4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.4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.4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.4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.4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.4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.4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.4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.4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.4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.4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.4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.4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.4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.4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.4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.4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.4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.4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.4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.4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.4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.4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.4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.4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.4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.4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.4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.4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.4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.4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.4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.4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.4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.4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.4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.4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.4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.4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.4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.4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.4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.4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.4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.4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.4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.4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.4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.4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.4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.4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.4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.4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.4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.4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.4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.4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.4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.4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.4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.4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.4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.4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.4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.4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.4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.4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.4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.4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.4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.4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.4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.4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.4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.4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.4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.4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.4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.4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.4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.4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.4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.4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.4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.4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.4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.4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.4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.4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.4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.4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.4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.4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.4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.4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.4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.4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.4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.4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.4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.4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.4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.4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.4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.4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.4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.4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.4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.4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.4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.4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.4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.4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.4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.4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.4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.4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.4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.4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.4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.4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.4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.4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.4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.4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.4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.4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.4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.4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.4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.4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.4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.4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.4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.4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.4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.4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.4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.4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.4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.4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.4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.4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2.4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2.4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2.4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2.4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2.4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2.4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2.4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2.4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2.4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2.4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2.4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2.4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2.4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2.4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2.4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2.4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2.4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2.4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2.4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2.4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2.4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2.4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2.4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2.4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2.4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2.4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2.4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2.4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2.4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2.4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2.4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2.4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2.4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2.4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2.4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2.4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2.4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2.4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2.4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2.4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2.4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2.4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2.4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2.4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2.4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2.4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2.4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2.4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2.4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2.4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2.4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2.4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2.4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2.4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2.4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2.4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2.4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2.4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2.4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2.4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2.4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2.4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2.4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2.4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2.4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2.4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2.4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2.4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2.4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2.4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2.4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2.4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2.4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2.4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2.4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2.4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2.4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2.4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2.4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2.4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2.4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2.4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2.4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2.4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2.4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2.4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2.4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2.4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2.4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2.4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2.4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2.4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2.4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2.4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2.4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2.4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2.4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2.4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2.4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2.4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2.4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2.4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2.4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2.4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2.4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2.4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2.4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2.4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2.4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2.4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2.4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2.4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2.4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2.4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2.4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2.4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2.4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2.4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2.4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</sheetData>
  <pageMargins left="0.25" right="0.25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:D41"/>
  <sheetViews>
    <sheetView topLeftCell="A2" zoomScaleNormal="100" workbookViewId="0">
      <selection activeCell="F55" sqref="F54:F55"/>
    </sheetView>
  </sheetViews>
  <sheetFormatPr defaultColWidth="12.61328125" defaultRowHeight="15.75" customHeight="1"/>
  <cols>
    <col min="1" max="1" width="27.84375" style="20" customWidth="1"/>
    <col min="2" max="16384" width="12.61328125" style="20"/>
  </cols>
  <sheetData>
    <row r="1" spans="1:4" ht="15.45">
      <c r="A1" s="67" t="s">
        <v>92</v>
      </c>
    </row>
    <row r="2" spans="1:4" ht="10.3" customHeight="1">
      <c r="A2" s="19"/>
    </row>
    <row r="3" spans="1:4" ht="12.45">
      <c r="A3" s="21" t="s">
        <v>53</v>
      </c>
    </row>
    <row r="4" spans="1:4" ht="12.45">
      <c r="A4" s="21" t="s">
        <v>54</v>
      </c>
    </row>
    <row r="5" spans="1:4" ht="12.9">
      <c r="A5" s="22" t="s">
        <v>55</v>
      </c>
    </row>
    <row r="6" spans="1:4" ht="14.25" customHeight="1">
      <c r="A6" s="22" t="s">
        <v>56</v>
      </c>
    </row>
    <row r="7" spans="1:4" ht="14.25" customHeight="1"/>
    <row r="8" spans="1:4" ht="12.45">
      <c r="A8" s="66" t="s">
        <v>57</v>
      </c>
      <c r="B8" s="63"/>
      <c r="C8" s="63"/>
    </row>
    <row r="9" spans="1:4" ht="12.45">
      <c r="A9" s="63" t="s">
        <v>58</v>
      </c>
      <c r="B9" s="64">
        <v>50</v>
      </c>
      <c r="C9" s="63" t="s">
        <v>9</v>
      </c>
    </row>
    <row r="10" spans="1:4" ht="12.45">
      <c r="A10" s="65" t="s">
        <v>88</v>
      </c>
      <c r="B10" s="64">
        <v>1100</v>
      </c>
      <c r="C10" s="63" t="s">
        <v>11</v>
      </c>
      <c r="D10" s="21"/>
    </row>
    <row r="11" spans="1:4" ht="12.45">
      <c r="A11" s="63" t="s">
        <v>59</v>
      </c>
      <c r="B11" s="64">
        <v>550</v>
      </c>
      <c r="C11" s="63" t="s">
        <v>13</v>
      </c>
    </row>
    <row r="12" spans="1:4" ht="12.45">
      <c r="A12" s="63"/>
      <c r="B12" s="63"/>
      <c r="C12" s="63"/>
    </row>
    <row r="13" spans="1:4" ht="12.45">
      <c r="A13" s="66" t="s">
        <v>60</v>
      </c>
      <c r="B13" s="63"/>
      <c r="C13" s="63"/>
    </row>
    <row r="14" spans="1:4" ht="12.45">
      <c r="A14" s="63" t="s">
        <v>61</v>
      </c>
      <c r="B14" s="64">
        <v>10</v>
      </c>
      <c r="C14" s="63" t="s">
        <v>9</v>
      </c>
    </row>
    <row r="15" spans="1:4" ht="12.45">
      <c r="A15" s="65" t="s">
        <v>89</v>
      </c>
      <c r="B15" s="64">
        <v>4186</v>
      </c>
      <c r="C15" s="63" t="s">
        <v>11</v>
      </c>
    </row>
    <row r="16" spans="1:4" ht="12.45">
      <c r="A16" s="63" t="s">
        <v>62</v>
      </c>
      <c r="B16" s="64">
        <v>60</v>
      </c>
      <c r="C16" s="63" t="s">
        <v>13</v>
      </c>
    </row>
    <row r="17" spans="1:3" ht="12.45">
      <c r="A17" s="63"/>
      <c r="B17" s="63"/>
      <c r="C17" s="63"/>
    </row>
    <row r="18" spans="1:3" ht="12.45">
      <c r="A18" s="66" t="s">
        <v>63</v>
      </c>
      <c r="B18" s="63"/>
      <c r="C18" s="63"/>
    </row>
    <row r="19" spans="1:3" ht="12.45">
      <c r="A19" s="63" t="s">
        <v>64</v>
      </c>
      <c r="B19" s="64">
        <v>80</v>
      </c>
      <c r="C19" s="63" t="s">
        <v>5</v>
      </c>
    </row>
    <row r="20" spans="1:3" ht="12.45">
      <c r="A20" s="63" t="s">
        <v>6</v>
      </c>
      <c r="B20" s="64">
        <v>450</v>
      </c>
      <c r="C20" s="63" t="s">
        <v>7</v>
      </c>
    </row>
    <row r="21" spans="1:3" ht="12.45">
      <c r="A21" s="23"/>
      <c r="B21" s="23"/>
      <c r="C21" s="23"/>
    </row>
    <row r="22" spans="1:3" ht="12.45">
      <c r="A22" s="25" t="s">
        <v>17</v>
      </c>
      <c r="B22" s="23"/>
      <c r="C22" s="23"/>
    </row>
    <row r="23" spans="1:3" ht="12.45">
      <c r="A23" s="23" t="s">
        <v>65</v>
      </c>
      <c r="B23" s="24">
        <f>B9*B10</f>
        <v>55000</v>
      </c>
      <c r="C23" s="23" t="s">
        <v>19</v>
      </c>
    </row>
    <row r="24" spans="1:3" ht="12.45">
      <c r="A24" s="23" t="s">
        <v>66</v>
      </c>
      <c r="B24" s="24">
        <f>B14*B15</f>
        <v>41860</v>
      </c>
      <c r="C24" s="23" t="s">
        <v>19</v>
      </c>
    </row>
    <row r="25" spans="1:3" ht="12.45">
      <c r="A25" s="23" t="s">
        <v>67</v>
      </c>
      <c r="B25" s="24">
        <f>B24</f>
        <v>41860</v>
      </c>
      <c r="C25" s="23" t="s">
        <v>19</v>
      </c>
    </row>
    <row r="26" spans="1:3" ht="12.45">
      <c r="A26" s="23" t="s">
        <v>68</v>
      </c>
      <c r="B26" s="24">
        <f>B23</f>
        <v>55000</v>
      </c>
      <c r="C26" s="23" t="s">
        <v>19</v>
      </c>
    </row>
    <row r="27" spans="1:3" ht="12.45">
      <c r="A27" s="23" t="s">
        <v>69</v>
      </c>
      <c r="B27" s="26">
        <f>B25/B26</f>
        <v>0.76109090909090904</v>
      </c>
      <c r="C27" s="23"/>
    </row>
    <row r="28" spans="1:3" ht="12.45">
      <c r="A28" s="23" t="s">
        <v>70</v>
      </c>
      <c r="B28" s="26">
        <f>B19*B20/B25</f>
        <v>0.86000955566172954</v>
      </c>
      <c r="C28" s="23"/>
    </row>
    <row r="29" spans="1:3" ht="12.45">
      <c r="A29" s="62" t="s">
        <v>90</v>
      </c>
      <c r="B29" s="27"/>
      <c r="C29" s="23"/>
    </row>
    <row r="30" spans="1:3" ht="12.45">
      <c r="A30" s="23" t="s">
        <v>41</v>
      </c>
      <c r="B30" s="26">
        <f>(1-EXP(-B28*(1-B27)))/(1-B27*EXP(-B28*(1-B27)))</f>
        <v>0.48842172834873138</v>
      </c>
      <c r="C30" s="23"/>
    </row>
    <row r="31" spans="1:3" ht="12.45">
      <c r="A31" s="23" t="s">
        <v>71</v>
      </c>
      <c r="B31" s="23">
        <v>0.49</v>
      </c>
      <c r="C31" s="23"/>
    </row>
    <row r="32" spans="1:3" ht="12.45">
      <c r="A32" s="23"/>
      <c r="B32" s="23"/>
      <c r="C32" s="23"/>
    </row>
    <row r="33" spans="1:3" ht="15.75" customHeight="1">
      <c r="A33" s="28" t="s">
        <v>72</v>
      </c>
      <c r="B33" s="23"/>
      <c r="C33" s="23"/>
    </row>
    <row r="34" spans="1:3" ht="12.45">
      <c r="A34" s="62" t="s">
        <v>91</v>
      </c>
      <c r="B34" s="24">
        <f>B25*(B11-B16)</f>
        <v>20511400</v>
      </c>
      <c r="C34" s="23" t="s">
        <v>31</v>
      </c>
    </row>
    <row r="35" spans="1:3" ht="12.45">
      <c r="A35" s="23" t="s">
        <v>73</v>
      </c>
      <c r="B35" s="29">
        <f>B30*B34</f>
        <v>10018213.438852169</v>
      </c>
      <c r="C35" s="23" t="s">
        <v>31</v>
      </c>
    </row>
    <row r="36" spans="1:3" ht="12.45">
      <c r="A36" s="23" t="s">
        <v>74</v>
      </c>
      <c r="B36" s="30">
        <f>B16+B35/B24</f>
        <v>299.32664689087835</v>
      </c>
      <c r="C36" s="23" t="s">
        <v>13</v>
      </c>
    </row>
    <row r="37" spans="1:3" ht="12.45">
      <c r="A37" s="23" t="s">
        <v>75</v>
      </c>
      <c r="B37" s="30">
        <f>B11-B35/B23</f>
        <v>367.85066474814238</v>
      </c>
      <c r="C37" s="23" t="s">
        <v>13</v>
      </c>
    </row>
    <row r="38" spans="1:3" ht="12.45"/>
    <row r="40" spans="1:3" ht="12.9">
      <c r="A40" s="22" t="s">
        <v>76</v>
      </c>
      <c r="B40" s="31">
        <f>B35/10^6</f>
        <v>10.018213438852168</v>
      </c>
      <c r="C40" s="42" t="s">
        <v>83</v>
      </c>
    </row>
    <row r="41" spans="1:3" ht="12.45">
      <c r="B41" s="32"/>
    </row>
  </sheetData>
  <pageMargins left="0.25" right="0.25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1"/>
  <sheetViews>
    <sheetView tabSelected="1" workbookViewId="0">
      <selection activeCell="E52" sqref="E52"/>
    </sheetView>
  </sheetViews>
  <sheetFormatPr defaultColWidth="12.61328125" defaultRowHeight="15.75" customHeight="1"/>
  <cols>
    <col min="1" max="16384" width="12.61328125" style="20"/>
  </cols>
  <sheetData>
    <row r="1" spans="1:1" ht="15.75" customHeight="1">
      <c r="A1" s="19" t="s">
        <v>77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D33"/>
  <sheetViews>
    <sheetView showGridLines="0" workbookViewId="0">
      <selection activeCell="E26" sqref="E26"/>
    </sheetView>
  </sheetViews>
  <sheetFormatPr defaultColWidth="12.61328125" defaultRowHeight="15.75" customHeight="1"/>
  <cols>
    <col min="1" max="1" width="30.61328125" style="20" customWidth="1"/>
    <col min="2" max="2" width="8.765625" style="20" customWidth="1"/>
    <col min="3" max="3" width="8.61328125" style="20" customWidth="1"/>
    <col min="4" max="4" width="17.3828125" style="20" customWidth="1"/>
    <col min="5" max="16384" width="12.61328125" style="20"/>
  </cols>
  <sheetData>
    <row r="1" spans="1:3" ht="15.45">
      <c r="A1" s="1" t="s">
        <v>0</v>
      </c>
      <c r="B1" s="21"/>
      <c r="C1" s="21"/>
    </row>
    <row r="2" spans="1:3" ht="18" customHeight="1">
      <c r="A2" s="21" t="s">
        <v>1</v>
      </c>
      <c r="B2" s="21"/>
    </row>
    <row r="3" spans="1:3" ht="12.45">
      <c r="A3" s="33"/>
      <c r="B3" s="33"/>
    </row>
    <row r="4" spans="1:3" ht="12.45">
      <c r="A4" s="33" t="s">
        <v>2</v>
      </c>
      <c r="B4" s="33" t="s">
        <v>3</v>
      </c>
    </row>
    <row r="5" spans="1:3" ht="12.45">
      <c r="A5" s="21" t="s">
        <v>4</v>
      </c>
      <c r="B5" s="21">
        <v>500</v>
      </c>
      <c r="C5" s="21" t="s">
        <v>5</v>
      </c>
    </row>
    <row r="6" spans="1:3" ht="12.45">
      <c r="A6" s="21" t="s">
        <v>6</v>
      </c>
      <c r="B6" s="21">
        <v>2</v>
      </c>
      <c r="C6" s="21" t="s">
        <v>7</v>
      </c>
    </row>
    <row r="7" spans="1:3" ht="12.45">
      <c r="A7" s="21" t="s">
        <v>8</v>
      </c>
      <c r="B7" s="21">
        <v>0.2</v>
      </c>
      <c r="C7" s="21" t="s">
        <v>9</v>
      </c>
    </row>
    <row r="8" spans="1:3" ht="12.45">
      <c r="A8" s="21" t="s">
        <v>10</v>
      </c>
      <c r="B8" s="21">
        <v>2100</v>
      </c>
      <c r="C8" s="21" t="s">
        <v>11</v>
      </c>
    </row>
    <row r="9" spans="1:3" ht="12.45">
      <c r="A9" s="21" t="s">
        <v>12</v>
      </c>
      <c r="B9" s="21">
        <v>100</v>
      </c>
      <c r="C9" s="21" t="s">
        <v>13</v>
      </c>
    </row>
    <row r="10" spans="1:3" ht="12.45">
      <c r="A10" s="21" t="s">
        <v>14</v>
      </c>
      <c r="B10" s="21">
        <v>0.1</v>
      </c>
      <c r="C10" s="21" t="s">
        <v>9</v>
      </c>
    </row>
    <row r="11" spans="1:3" ht="12.45">
      <c r="A11" s="21" t="s">
        <v>15</v>
      </c>
      <c r="B11" s="21">
        <v>4186</v>
      </c>
      <c r="C11" s="21" t="s">
        <v>11</v>
      </c>
    </row>
    <row r="12" spans="1:3" ht="12.45">
      <c r="A12" s="21" t="s">
        <v>16</v>
      </c>
      <c r="B12" s="21">
        <v>20</v>
      </c>
      <c r="C12" s="21" t="s">
        <v>13</v>
      </c>
    </row>
    <row r="14" spans="1:3" ht="12.45">
      <c r="A14" s="34" t="s">
        <v>17</v>
      </c>
    </row>
    <row r="15" spans="1:3" ht="12.45">
      <c r="A15" s="3" t="s">
        <v>18</v>
      </c>
      <c r="B15" s="21">
        <f>B7*B8</f>
        <v>420</v>
      </c>
      <c r="C15" s="21" t="s">
        <v>19</v>
      </c>
    </row>
    <row r="16" spans="1:3" ht="12.45">
      <c r="A16" s="3" t="s">
        <v>20</v>
      </c>
      <c r="B16" s="21">
        <f>B10*B11</f>
        <v>418.6</v>
      </c>
      <c r="C16" s="21" t="s">
        <v>19</v>
      </c>
    </row>
    <row r="17" spans="1:4" ht="12.45">
      <c r="A17" s="21" t="s">
        <v>21</v>
      </c>
      <c r="B17" s="21">
        <f>B16</f>
        <v>418.6</v>
      </c>
      <c r="C17" s="21" t="s">
        <v>19</v>
      </c>
    </row>
    <row r="18" spans="1:4" ht="12.45">
      <c r="A18" s="21" t="s">
        <v>22</v>
      </c>
      <c r="B18" s="21">
        <f>B15</f>
        <v>420</v>
      </c>
      <c r="C18" s="21" t="s">
        <v>19</v>
      </c>
    </row>
    <row r="19" spans="1:4" ht="12.45">
      <c r="A19" s="21" t="s">
        <v>23</v>
      </c>
      <c r="B19" s="35">
        <f>B17/B18</f>
        <v>0.9966666666666667</v>
      </c>
      <c r="D19" s="21" t="s">
        <v>24</v>
      </c>
    </row>
    <row r="20" spans="1:4" ht="12.45">
      <c r="A20" s="21"/>
      <c r="B20" s="36"/>
      <c r="D20" s="21"/>
    </row>
    <row r="21" spans="1:4" ht="12.9">
      <c r="A21" s="22" t="s">
        <v>25</v>
      </c>
      <c r="B21" s="36"/>
      <c r="D21" s="21"/>
    </row>
    <row r="22" spans="1:4" ht="12.45">
      <c r="A22" s="21" t="s">
        <v>26</v>
      </c>
      <c r="B22" s="36">
        <f>B5*B6/B17</f>
        <v>2.3889154323936932</v>
      </c>
    </row>
    <row r="23" spans="1:4" ht="12.45">
      <c r="A23" s="3"/>
      <c r="B23" s="36"/>
      <c r="D23" s="21"/>
    </row>
    <row r="24" spans="1:4" ht="12.45">
      <c r="A24" s="3" t="s">
        <v>27</v>
      </c>
      <c r="B24" s="36"/>
      <c r="D24" s="21"/>
    </row>
    <row r="25" spans="1:4" ht="12.45">
      <c r="A25" s="3" t="s">
        <v>28</v>
      </c>
      <c r="B25" s="36">
        <f>B22/(1+B22)</f>
        <v>0.70492034400112791</v>
      </c>
    </row>
    <row r="27" spans="1:4" ht="12.9">
      <c r="A27" s="22" t="s">
        <v>29</v>
      </c>
    </row>
    <row r="28" spans="1:4" ht="12.45">
      <c r="A28" s="21" t="s">
        <v>30</v>
      </c>
      <c r="B28" s="21">
        <f>B17*(B9-B12)</f>
        <v>33488</v>
      </c>
      <c r="C28" s="21" t="s">
        <v>31</v>
      </c>
      <c r="D28" s="21" t="s">
        <v>32</v>
      </c>
    </row>
    <row r="29" spans="1:4" ht="12.45">
      <c r="A29" s="21" t="s">
        <v>33</v>
      </c>
      <c r="B29" s="37">
        <f>B28*B25</f>
        <v>23606.372479909773</v>
      </c>
      <c r="C29" s="21" t="s">
        <v>31</v>
      </c>
      <c r="D29" s="21" t="s">
        <v>34</v>
      </c>
    </row>
    <row r="30" spans="1:4" ht="12.45">
      <c r="A30" s="21" t="s">
        <v>35</v>
      </c>
      <c r="B30" s="38">
        <f>B12+B29/B16</f>
        <v>76.393627520090234</v>
      </c>
      <c r="C30" s="21" t="s">
        <v>13</v>
      </c>
      <c r="D30" s="32" t="s">
        <v>36</v>
      </c>
    </row>
    <row r="31" spans="1:4" ht="12.45">
      <c r="A31" s="21" t="s">
        <v>37</v>
      </c>
      <c r="B31" s="38">
        <f>B9-B29/B15</f>
        <v>43.794351238310064</v>
      </c>
      <c r="C31" s="21" t="s">
        <v>13</v>
      </c>
      <c r="D31" s="32" t="s">
        <v>38</v>
      </c>
    </row>
    <row r="33" spans="1:1" ht="12.45">
      <c r="A33" s="3" t="s">
        <v>39</v>
      </c>
    </row>
  </sheetData>
  <printOptions horizontalCentered="1" gridLines="1"/>
  <pageMargins left="0.25" right="0.25" top="0.75" bottom="0.75" header="0.3" footer="0.3"/>
  <pageSetup paperSize="9" fitToHeight="0" pageOrder="overThenDown" orientation="portrait" cellComments="atEnd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Fogli di lavoro</vt:lpstr>
      </vt:variant>
      <vt:variant>
        <vt:i4>7</vt:i4>
      </vt:variant>
    </vt:vector>
  </HeadingPairs>
  <TitlesOfParts>
    <vt:vector size="7" baseType="lpstr">
      <vt:lpstr>1 Metodo e-NTU</vt:lpstr>
      <vt:lpstr>2 Metodo e-NTU</vt:lpstr>
      <vt:lpstr>3 Metodo e-NTU</vt:lpstr>
      <vt:lpstr>4 Metodo e-NTU</vt:lpstr>
      <vt:lpstr>5 Metodo e-NTU</vt:lpstr>
      <vt:lpstr>Formule e NTU</vt:lpstr>
      <vt:lpstr>1b Metodo e-NTU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R5800u</cp:lastModifiedBy>
  <cp:lastPrinted>2026-04-14T18:16:00Z</cp:lastPrinted>
  <dcterms:modified xsi:type="dcterms:W3CDTF">2026-04-14T18:16:04Z</dcterms:modified>
</cp:coreProperties>
</file>